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ocuments\2020-2021\SIWR 2020-2021\"/>
    </mc:Choice>
  </mc:AlternateContent>
  <xr:revisionPtr revIDLastSave="0" documentId="8_{D50E96BE-6301-48E9-82C2-CD9C47510072}" xr6:coauthVersionLast="46" xr6:coauthVersionMax="46" xr10:uidLastSave="{00000000-0000-0000-0000-000000000000}"/>
  <bookViews>
    <workbookView xWindow="1880" yWindow="1233" windowWidth="16360" windowHeight="10927" xr2:uid="{00000000-000D-0000-FFFF-FFFF00000000}"/>
  </bookViews>
  <sheets>
    <sheet name="Budget 2021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E60" i="1"/>
  <c r="C60" i="1"/>
  <c r="C48" i="1"/>
  <c r="C50" i="1" s="1"/>
  <c r="C52" i="1" s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H33" i="1"/>
  <c r="H32" i="1"/>
  <c r="I32" i="1" s="1"/>
  <c r="I31" i="1"/>
  <c r="I30" i="1"/>
  <c r="I29" i="1"/>
  <c r="I28" i="1"/>
  <c r="I27" i="1"/>
  <c r="I26" i="1"/>
  <c r="H26" i="1"/>
  <c r="I25" i="1"/>
  <c r="I24" i="1"/>
  <c r="I23" i="1"/>
  <c r="I22" i="1"/>
  <c r="I21" i="1"/>
  <c r="G21" i="1"/>
  <c r="G48" i="1" s="1"/>
  <c r="G50" i="1" s="1"/>
  <c r="G52" i="1" s="1"/>
  <c r="E21" i="1"/>
  <c r="E48" i="1" s="1"/>
  <c r="I20" i="1"/>
  <c r="I19" i="1"/>
  <c r="I18" i="1"/>
  <c r="F17" i="1"/>
  <c r="F48" i="1" s="1"/>
  <c r="D17" i="1"/>
  <c r="D48" i="1" s="1"/>
  <c r="G14" i="1"/>
  <c r="E14" i="1"/>
  <c r="C14" i="1"/>
  <c r="H12" i="1"/>
  <c r="F12" i="1"/>
  <c r="D12" i="1"/>
  <c r="H9" i="1"/>
  <c r="F9" i="1"/>
  <c r="D9" i="1"/>
  <c r="H8" i="1"/>
  <c r="F8" i="1"/>
  <c r="D8" i="1"/>
  <c r="H7" i="1"/>
  <c r="H14" i="1" s="1"/>
  <c r="F7" i="1"/>
  <c r="D7" i="1"/>
  <c r="H6" i="1"/>
  <c r="H17" i="1" s="1"/>
  <c r="F6" i="1"/>
  <c r="F14" i="1" s="1"/>
  <c r="D6" i="1"/>
  <c r="D14" i="1" s="1"/>
  <c r="D50" i="1" s="1"/>
  <c r="D52" i="1" s="1"/>
  <c r="F50" i="1" l="1"/>
  <c r="F52" i="1" s="1"/>
  <c r="E50" i="1"/>
  <c r="E52" i="1" s="1"/>
  <c r="H50" i="1"/>
  <c r="H52" i="1" s="1"/>
  <c r="H48" i="1"/>
  <c r="I17" i="1"/>
</calcChain>
</file>

<file path=xl/sharedStrings.xml><?xml version="1.0" encoding="utf-8"?>
<sst xmlns="http://schemas.openxmlformats.org/spreadsheetml/2006/main" count="172" uniqueCount="129">
  <si>
    <t>2018/2019</t>
  </si>
  <si>
    <t>2019/2020</t>
  </si>
  <si>
    <t>2020/2021</t>
  </si>
  <si>
    <t>2021/2022</t>
  </si>
  <si>
    <t>Noter</t>
  </si>
  <si>
    <t>Konto</t>
  </si>
  <si>
    <t>Resultatposter</t>
  </si>
  <si>
    <t>Utfall
 helår</t>
  </si>
  <si>
    <t>Budget</t>
  </si>
  <si>
    <t>Utfall 
helår</t>
  </si>
  <si>
    <t>Utfall 
halvår</t>
  </si>
  <si>
    <t>Kostnad 
per 
medlem</t>
  </si>
  <si>
    <t>Kr</t>
  </si>
  <si>
    <t>Intäkter</t>
  </si>
  <si>
    <t>Medlemsavgift IIW</t>
  </si>
  <si>
    <t>1)</t>
  </si>
  <si>
    <t>Registeravgift SIWR</t>
  </si>
  <si>
    <t>2)</t>
  </si>
  <si>
    <t>Medlemsavgift SIWR</t>
  </si>
  <si>
    <t>3)</t>
  </si>
  <si>
    <t>Matriklar, intäkter</t>
  </si>
  <si>
    <t>4)</t>
  </si>
  <si>
    <t>Övriga intäkter, IW-märken</t>
  </si>
  <si>
    <t>Directory, constitution, intäkter</t>
  </si>
  <si>
    <t>IW-Nytt prenumerationer svenska</t>
  </si>
  <si>
    <t>5)</t>
  </si>
  <si>
    <t>IW-Nytt prenumumerationer utländska</t>
  </si>
  <si>
    <t>Summa intäkter</t>
  </si>
  <si>
    <t>Kostnader</t>
  </si>
  <si>
    <t>Medlemsavgifter till IIW</t>
  </si>
  <si>
    <t>IW-Nytt, tryckning</t>
  </si>
  <si>
    <t>IW-Nytt, distribution</t>
  </si>
  <si>
    <t>Directory, inköp</t>
  </si>
  <si>
    <t>Matrikelkostnader</t>
  </si>
  <si>
    <t>Stadgar, instruktioner och handbok</t>
  </si>
  <si>
    <t>6)</t>
  </si>
  <si>
    <t>Inköp varor, emblem etc</t>
  </si>
  <si>
    <t>IW-redaktör och arkivarie, omkostnader</t>
  </si>
  <si>
    <t>VU möten, logi och resa</t>
  </si>
  <si>
    <t>7)</t>
  </si>
  <si>
    <t>Past RP, vRP resor utöver VU-, info- och rådsmöten</t>
  </si>
  <si>
    <t>8)</t>
  </si>
  <si>
    <t>NR, RP Nordic- och European meeting, resa/logi</t>
  </si>
  <si>
    <t>9)</t>
  </si>
  <si>
    <t>Rådsmöte, VU, adjungerade och gäster</t>
  </si>
  <si>
    <t>10)</t>
  </si>
  <si>
    <t xml:space="preserve">Rådsmöte, lokalkostnad </t>
  </si>
  <si>
    <t>RP, vRP distriktsbesök m m</t>
  </si>
  <si>
    <t>IIW-president besök ink NR</t>
  </si>
  <si>
    <t>11)</t>
  </si>
  <si>
    <t>Informationsmöte, VU, adjungerade och föredragshållare</t>
  </si>
  <si>
    <t>12)</t>
  </si>
  <si>
    <t>Informationsmöte, lokalkostnad</t>
  </si>
  <si>
    <t>Informationmöte, subvention</t>
  </si>
  <si>
    <t>13)</t>
  </si>
  <si>
    <t xml:space="preserve">Convention </t>
  </si>
  <si>
    <t>14)</t>
  </si>
  <si>
    <t>Uppvaktning, representation</t>
  </si>
  <si>
    <t>15)</t>
  </si>
  <si>
    <t xml:space="preserve">Hemsida &amp; register, drift </t>
  </si>
  <si>
    <t>Hemsida och register, utveckling</t>
  </si>
  <si>
    <t>16)</t>
  </si>
  <si>
    <t>Trycksaker, informationsmateriel, dekaler</t>
  </si>
  <si>
    <t xml:space="preserve">17) </t>
  </si>
  <si>
    <t>Kontorskostnader</t>
  </si>
  <si>
    <t>Kostnadsersättning</t>
  </si>
  <si>
    <t>Porto</t>
  </si>
  <si>
    <t>IT-, Webmaster, matrikelredaktör, omkostnader</t>
  </si>
  <si>
    <t>Bank och bankgiro, avgifter</t>
  </si>
  <si>
    <t>Arkivkostnader</t>
  </si>
  <si>
    <t>18)</t>
  </si>
  <si>
    <t>Övriga kostnader</t>
  </si>
  <si>
    <t>Avskrivningar</t>
  </si>
  <si>
    <t>19)</t>
  </si>
  <si>
    <t>Summa kostnader</t>
  </si>
  <si>
    <t>Resultat före finansiella intäkter</t>
  </si>
  <si>
    <t>Försäljning fonder</t>
  </si>
  <si>
    <t>-</t>
  </si>
  <si>
    <t>Resultat före bokslutsdipositioner</t>
  </si>
  <si>
    <t>Eget kapital</t>
  </si>
  <si>
    <t>Avsättningar</t>
  </si>
  <si>
    <t>Avsatt till Convention</t>
  </si>
  <si>
    <t>Avsatt till stipendier Silviasystrar</t>
  </si>
  <si>
    <t>Avsatt till IT-utbildning</t>
  </si>
  <si>
    <t>20)</t>
  </si>
  <si>
    <t>Avsatt till Hemsida / Register</t>
  </si>
  <si>
    <t>Summa avsättningar</t>
  </si>
  <si>
    <t xml:space="preserve">Betalda resp budgeterade antal medlemmar, </t>
  </si>
  <si>
    <t>21)</t>
  </si>
  <si>
    <t>hel avgift</t>
  </si>
  <si>
    <t xml:space="preserve">Avgift IIW kr hel resp halv </t>
  </si>
  <si>
    <t>42 / 21</t>
  </si>
  <si>
    <t>44 / 22</t>
  </si>
  <si>
    <t>40 / 20</t>
  </si>
  <si>
    <t>Avgift SIWR kr hel resp halv</t>
  </si>
  <si>
    <t>50 / 25</t>
  </si>
  <si>
    <t>Registeravgift kr hel resp halv</t>
  </si>
  <si>
    <t>20 / 10</t>
  </si>
  <si>
    <t>Matrikel kr</t>
  </si>
  <si>
    <t>Fotnoter till budgetförslag 2021/2022</t>
  </si>
  <si>
    <t>Avgiften till IIW kommer inte att höjas utan ligger oförändrad på 3.50 £ from 2021-07-01.</t>
  </si>
  <si>
    <t>Avgift IIW, 3.5 £ för helår, 1.75 £ för halvår. Pundets värde sätts 1 juli varje år, justeras till närmaste hel eller halv krona.</t>
  </si>
  <si>
    <t xml:space="preserve">3.5 £ ≈ 40 kr när budgeten lades. </t>
  </si>
  <si>
    <t>Registeravgift är 20 kr för helår, 10 kr för halvår. Oförändrad.</t>
  </si>
  <si>
    <t>Avgift till SIWR är 50 kr för helår, 25 kr för halvår. Oförändrad.</t>
  </si>
  <si>
    <t>I matrikelavgiften på 30 kr ingår även kostnaden för tryckning av Stadgar, instruktioner och handbok. 600 överexemplar.</t>
  </si>
  <si>
    <t>Prenumerationsavgift för IW-nytt är 50 kr för helår, 25 kr för halvår, de i utlandet läser på webben.</t>
  </si>
  <si>
    <t>Kostnad för nytryck av Stadgar, instruktioner och handbok fördelas över 3 år.</t>
  </si>
  <si>
    <t>VU möten, 3 st i samband med Infomöte, RÅM &amp; RM. Ingen kostnad för budgetmöte utan detta sker digitalt.</t>
  </si>
  <si>
    <t>Medlemstävling 2019/2020 Agneta S beräknad kostnad 2 000 kr, Ewa J besök alla distrikt istället för 2020/2021.</t>
  </si>
  <si>
    <t>2 deltagare vid European meeting i Rimini (ink ½ dag Nordic Meeting).</t>
  </si>
  <si>
    <t xml:space="preserve">2 st Rådsmöten för SIWR:s VU, adjungerade och gäster. D236 samt D238 arrangerar 2021/2022. </t>
  </si>
  <si>
    <t>IIW presidenten var inbjuden till Vänskapsmötet i Tällberg, september 2020. Räknar inte med något besök 2021/2022.</t>
  </si>
  <si>
    <t>Satsning på informationsmötet 2021/2022: Informationsmöte för SIWR:s VU, 2 adjungerade samt 2 föredragshållare.</t>
  </si>
  <si>
    <t>Satsning på informationsmötet 2021/2022: Räknar med 8 deltagare per distrikt.</t>
  </si>
  <si>
    <t xml:space="preserve">Full avgift för 2 deltagare/distrikt, två går gratis &amp; övriga betalar halv avgift (inklusive deltagare i IT-utbildning). </t>
  </si>
  <si>
    <t>Fysisk Convention inställt 2020/2021. Avstår att sätta av 15 000 kr 2021/2022. Finns 30 000 kr avsatta - kostnad för</t>
  </si>
  <si>
    <t>digital Convention (kostnad ca 1 000 kr för två deltagare).</t>
  </si>
  <si>
    <t>Jubileumsgåva till klubbar á 200 kr till hjälpverksamhet.</t>
  </si>
  <si>
    <t>Finns avsatta medel till Hemsidan / Register för extra utvecklingkostnader på 51 274 kr.</t>
  </si>
  <si>
    <t>17)</t>
  </si>
  <si>
    <t>Trycksaker, medlemsbrev och ev dekaler.</t>
  </si>
  <si>
    <t>Arkivkostnad 200 kr.</t>
  </si>
  <si>
    <t>Ny dator RSKM, avskrivningstid 3 år</t>
  </si>
  <si>
    <t>Infomöteskostnader för IT-samordnare, Webmaster, Matrikelredaktör, lokalkostnad IT går här.</t>
  </si>
  <si>
    <t xml:space="preserve">Budgeten 2021/2022 är beräknad på 3 500 medlemmar.  </t>
  </si>
  <si>
    <t>Budgetförslag till årsmöte mars 2021</t>
  </si>
  <si>
    <t>Monique Mellin</t>
  </si>
  <si>
    <t>Rskm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</si>
</sst>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3"/>
      <name val="Arial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8" xfId="0" applyNumberFormat="1" applyFont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0" fontId="2" fillId="0" borderId="9" xfId="0" applyFont="1" applyBorder="1"/>
    <xf numFmtId="3" fontId="2" fillId="0" borderId="7" xfId="0" applyNumberFormat="1" applyFont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center"/>
    </xf>
    <xf numFmtId="0" fontId="2" fillId="0" borderId="4" xfId="0" applyFont="1" applyBorder="1"/>
    <xf numFmtId="0" fontId="1" fillId="2" borderId="2" xfId="0" applyFont="1" applyFill="1" applyBorder="1"/>
    <xf numFmtId="3" fontId="1" fillId="2" borderId="7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2" fillId="0" borderId="10" xfId="0" applyFont="1" applyBorder="1"/>
    <xf numFmtId="3" fontId="1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center"/>
    </xf>
    <xf numFmtId="0" fontId="2" fillId="0" borderId="11" xfId="0" applyFont="1" applyBorder="1"/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3" fontId="2" fillId="0" borderId="2" xfId="0" quotePrefix="1" applyNumberFormat="1" applyFont="1" applyBorder="1" applyAlignment="1">
      <alignment horizontal="center"/>
    </xf>
    <xf numFmtId="0" fontId="2" fillId="0" borderId="6" xfId="0" applyFont="1" applyBorder="1"/>
    <xf numFmtId="3" fontId="1" fillId="0" borderId="2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1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16" fontId="2" fillId="0" borderId="5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13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1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14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Normal="100" workbookViewId="0">
      <selection activeCell="C97" sqref="C97"/>
    </sheetView>
  </sheetViews>
  <sheetFormatPr defaultRowHeight="12.7" x14ac:dyDescent="0.4"/>
  <cols>
    <col min="1" max="1" width="6.703125" customWidth="1"/>
    <col min="2" max="2" width="45.87890625" customWidth="1"/>
    <col min="3" max="3" width="10.87890625" customWidth="1"/>
    <col min="4" max="4" width="11" customWidth="1"/>
    <col min="5" max="6" width="10.87890625" customWidth="1"/>
    <col min="7" max="8" width="11" customWidth="1"/>
    <col min="9" max="9" width="7.87890625" customWidth="1"/>
    <col min="10" max="10" width="5.87890625" customWidth="1"/>
  </cols>
  <sheetData>
    <row r="1" spans="1:10" ht="13" x14ac:dyDescent="0.45">
      <c r="A1" s="1"/>
      <c r="B1" s="2"/>
      <c r="C1" s="3" t="s">
        <v>0</v>
      </c>
      <c r="D1" s="82" t="s">
        <v>1</v>
      </c>
      <c r="E1" s="83"/>
      <c r="F1" s="84" t="s">
        <v>2</v>
      </c>
      <c r="G1" s="85"/>
      <c r="H1" s="84" t="s">
        <v>3</v>
      </c>
      <c r="I1" s="85"/>
      <c r="J1" s="4" t="s">
        <v>4</v>
      </c>
    </row>
    <row r="2" spans="1:10" ht="39" x14ac:dyDescent="0.45">
      <c r="A2" s="1" t="s">
        <v>5</v>
      </c>
      <c r="B2" s="5" t="s">
        <v>6</v>
      </c>
      <c r="C2" s="6" t="s">
        <v>7</v>
      </c>
      <c r="D2" s="7" t="s">
        <v>8</v>
      </c>
      <c r="E2" s="6" t="s">
        <v>9</v>
      </c>
      <c r="F2" s="7" t="s">
        <v>8</v>
      </c>
      <c r="G2" s="6" t="s">
        <v>10</v>
      </c>
      <c r="H2" s="7" t="s">
        <v>8</v>
      </c>
      <c r="I2" s="8" t="s">
        <v>11</v>
      </c>
      <c r="J2" s="9"/>
    </row>
    <row r="3" spans="1:10" ht="13" x14ac:dyDescent="0.45">
      <c r="A3" s="10"/>
      <c r="B3" s="11" t="s">
        <v>12</v>
      </c>
      <c r="C3" s="12"/>
      <c r="D3" s="13"/>
      <c r="E3" s="12"/>
      <c r="F3" s="13"/>
      <c r="G3" s="12"/>
      <c r="H3" s="13"/>
      <c r="I3" s="12"/>
      <c r="J3" s="14"/>
    </row>
    <row r="4" spans="1:10" ht="13" x14ac:dyDescent="0.45">
      <c r="A4" s="1"/>
      <c r="B4" s="5"/>
      <c r="C4" s="15"/>
      <c r="D4" s="16"/>
      <c r="E4" s="15"/>
      <c r="F4" s="16"/>
      <c r="G4" s="15"/>
      <c r="H4" s="16"/>
      <c r="I4" s="15"/>
      <c r="J4" s="17"/>
    </row>
    <row r="5" spans="1:10" ht="13" x14ac:dyDescent="0.45">
      <c r="A5" s="18"/>
      <c r="B5" s="5" t="s">
        <v>13</v>
      </c>
      <c r="C5" s="19"/>
      <c r="D5" s="20"/>
      <c r="E5" s="19"/>
      <c r="F5" s="20"/>
      <c r="G5" s="19"/>
      <c r="H5" s="20"/>
      <c r="I5" s="19"/>
      <c r="J5" s="21"/>
    </row>
    <row r="6" spans="1:10" ht="13" x14ac:dyDescent="0.45">
      <c r="A6" s="18">
        <v>3005</v>
      </c>
      <c r="B6" s="22" t="s">
        <v>14</v>
      </c>
      <c r="C6" s="23">
        <v>165816</v>
      </c>
      <c r="D6" s="24">
        <f>42*D61</f>
        <v>159600</v>
      </c>
      <c r="E6" s="23">
        <v>155354</v>
      </c>
      <c r="F6" s="24">
        <f>44*F61</f>
        <v>160600</v>
      </c>
      <c r="G6" s="23">
        <v>145530</v>
      </c>
      <c r="H6" s="24">
        <f>40*H61</f>
        <v>140000</v>
      </c>
      <c r="I6" s="23"/>
      <c r="J6" s="21" t="s">
        <v>15</v>
      </c>
    </row>
    <row r="7" spans="1:10" ht="13" x14ac:dyDescent="0.45">
      <c r="A7" s="18">
        <v>3009</v>
      </c>
      <c r="B7" s="22" t="s">
        <v>16</v>
      </c>
      <c r="C7" s="23">
        <v>78960</v>
      </c>
      <c r="D7" s="24">
        <f>20*D61</f>
        <v>76000</v>
      </c>
      <c r="E7" s="23">
        <v>73980</v>
      </c>
      <c r="F7" s="24">
        <f>20*F61</f>
        <v>73000</v>
      </c>
      <c r="G7" s="23">
        <v>69300</v>
      </c>
      <c r="H7" s="24">
        <f>20*H61</f>
        <v>70000</v>
      </c>
      <c r="I7" s="23"/>
      <c r="J7" s="21" t="s">
        <v>17</v>
      </c>
    </row>
    <row r="8" spans="1:10" ht="13" x14ac:dyDescent="0.45">
      <c r="A8" s="18">
        <v>3010</v>
      </c>
      <c r="B8" s="22" t="s">
        <v>18</v>
      </c>
      <c r="C8" s="23">
        <v>197400</v>
      </c>
      <c r="D8" s="24">
        <f>50*D61</f>
        <v>190000</v>
      </c>
      <c r="E8" s="23">
        <v>184950</v>
      </c>
      <c r="F8" s="24">
        <f t="shared" ref="F8" si="0">50*F61</f>
        <v>182500</v>
      </c>
      <c r="G8" s="23">
        <v>173250</v>
      </c>
      <c r="H8" s="24">
        <f t="shared" ref="H8" si="1">50*H61</f>
        <v>175000</v>
      </c>
      <c r="I8" s="23"/>
      <c r="J8" s="21" t="s">
        <v>19</v>
      </c>
    </row>
    <row r="9" spans="1:10" ht="13" x14ac:dyDescent="0.45">
      <c r="A9" s="18">
        <v>3011</v>
      </c>
      <c r="B9" s="22" t="s">
        <v>20</v>
      </c>
      <c r="C9" s="23">
        <v>116190</v>
      </c>
      <c r="D9" s="24">
        <f>30*D61</f>
        <v>114000</v>
      </c>
      <c r="E9" s="23">
        <v>108120</v>
      </c>
      <c r="F9" s="24">
        <f>30*F61</f>
        <v>109500</v>
      </c>
      <c r="G9" s="23">
        <v>103800</v>
      </c>
      <c r="H9" s="24">
        <f>H66*H61</f>
        <v>105000</v>
      </c>
      <c r="I9" s="23"/>
      <c r="J9" s="21" t="s">
        <v>21</v>
      </c>
    </row>
    <row r="10" spans="1:10" ht="13" x14ac:dyDescent="0.45">
      <c r="A10" s="18">
        <v>3012</v>
      </c>
      <c r="B10" s="22" t="s">
        <v>22</v>
      </c>
      <c r="C10" s="25">
        <v>4200</v>
      </c>
      <c r="D10" s="26">
        <v>0</v>
      </c>
      <c r="E10" s="25">
        <v>3660</v>
      </c>
      <c r="F10" s="26">
        <v>0</v>
      </c>
      <c r="G10" s="23">
        <v>1720</v>
      </c>
      <c r="H10" s="26">
        <v>0</v>
      </c>
      <c r="I10" s="23"/>
      <c r="J10" s="27"/>
    </row>
    <row r="11" spans="1:10" ht="13" x14ac:dyDescent="0.45">
      <c r="A11" s="18">
        <v>3014</v>
      </c>
      <c r="B11" s="28" t="s">
        <v>23</v>
      </c>
      <c r="C11" s="25">
        <v>425</v>
      </c>
      <c r="D11" s="24"/>
      <c r="E11" s="23"/>
      <c r="F11" s="24"/>
      <c r="G11" s="23"/>
      <c r="H11" s="24"/>
      <c r="I11" s="23"/>
      <c r="J11" s="27"/>
    </row>
    <row r="12" spans="1:10" ht="13" x14ac:dyDescent="0.45">
      <c r="A12" s="18">
        <v>3020</v>
      </c>
      <c r="B12" s="22" t="s">
        <v>24</v>
      </c>
      <c r="C12" s="23">
        <v>197400</v>
      </c>
      <c r="D12" s="24">
        <f>50*D61</f>
        <v>190000</v>
      </c>
      <c r="E12" s="23">
        <v>184950</v>
      </c>
      <c r="F12" s="24">
        <f t="shared" ref="F12" si="2">50*F61</f>
        <v>182500</v>
      </c>
      <c r="G12" s="23">
        <v>173250</v>
      </c>
      <c r="H12" s="24">
        <f>50*H61</f>
        <v>175000</v>
      </c>
      <c r="I12" s="23"/>
      <c r="J12" s="27" t="s">
        <v>25</v>
      </c>
    </row>
    <row r="13" spans="1:10" ht="13" x14ac:dyDescent="0.45">
      <c r="A13" s="18">
        <v>3021</v>
      </c>
      <c r="B13" s="22" t="s">
        <v>26</v>
      </c>
      <c r="C13" s="29">
        <v>0</v>
      </c>
      <c r="D13" s="30"/>
      <c r="E13" s="31">
        <v>0</v>
      </c>
      <c r="F13" s="30"/>
      <c r="G13" s="31">
        <v>0</v>
      </c>
      <c r="H13" s="30"/>
      <c r="I13" s="31"/>
      <c r="J13" s="32"/>
    </row>
    <row r="14" spans="1:10" ht="13" x14ac:dyDescent="0.45">
      <c r="A14" s="33"/>
      <c r="B14" s="34" t="s">
        <v>27</v>
      </c>
      <c r="C14" s="35">
        <f t="shared" ref="C14:H14" si="3">SUM(C6:C13)</f>
        <v>760391</v>
      </c>
      <c r="D14" s="35">
        <f t="shared" si="3"/>
        <v>729600</v>
      </c>
      <c r="E14" s="35">
        <f t="shared" si="3"/>
        <v>711014</v>
      </c>
      <c r="F14" s="35">
        <f t="shared" si="3"/>
        <v>708100</v>
      </c>
      <c r="G14" s="35">
        <f t="shared" si="3"/>
        <v>666850</v>
      </c>
      <c r="H14" s="35">
        <f t="shared" si="3"/>
        <v>665000</v>
      </c>
      <c r="I14" s="35"/>
      <c r="J14" s="36"/>
    </row>
    <row r="15" spans="1:10" ht="13" x14ac:dyDescent="0.45">
      <c r="A15" s="18"/>
      <c r="B15" s="22"/>
      <c r="C15" s="23"/>
      <c r="D15" s="24"/>
      <c r="E15" s="23"/>
      <c r="F15" s="24"/>
      <c r="G15" s="23"/>
      <c r="H15" s="24"/>
      <c r="I15" s="23"/>
      <c r="J15" s="37"/>
    </row>
    <row r="16" spans="1:10" ht="13" x14ac:dyDescent="0.45">
      <c r="A16" s="18"/>
      <c r="B16" s="5" t="s">
        <v>28</v>
      </c>
      <c r="C16" s="25"/>
      <c r="D16" s="26"/>
      <c r="E16" s="25"/>
      <c r="F16" s="26"/>
      <c r="G16" s="25"/>
      <c r="H16" s="26"/>
      <c r="I16" s="25"/>
      <c r="J16" s="27"/>
    </row>
    <row r="17" spans="1:10" ht="13" x14ac:dyDescent="0.45">
      <c r="A17" s="18">
        <v>4110</v>
      </c>
      <c r="B17" s="22" t="s">
        <v>29</v>
      </c>
      <c r="C17" s="23">
        <v>163144</v>
      </c>
      <c r="D17" s="24">
        <f>42*D61</f>
        <v>159600</v>
      </c>
      <c r="E17" s="23">
        <v>162177.35</v>
      </c>
      <c r="F17" s="24">
        <f>44*F61</f>
        <v>160600</v>
      </c>
      <c r="G17" s="23">
        <v>138187.09</v>
      </c>
      <c r="H17" s="26">
        <f>H6</f>
        <v>140000</v>
      </c>
      <c r="I17" s="38">
        <f t="shared" ref="I17:I47" si="4">H17/H$61</f>
        <v>40</v>
      </c>
      <c r="J17" s="21" t="s">
        <v>15</v>
      </c>
    </row>
    <row r="18" spans="1:10" ht="13" x14ac:dyDescent="0.45">
      <c r="A18" s="18">
        <v>4010</v>
      </c>
      <c r="B18" s="22" t="s">
        <v>30</v>
      </c>
      <c r="C18" s="23">
        <v>72750</v>
      </c>
      <c r="D18" s="24">
        <v>80000</v>
      </c>
      <c r="E18" s="23">
        <v>75986</v>
      </c>
      <c r="F18" s="24">
        <v>80000</v>
      </c>
      <c r="G18" s="23">
        <v>36000</v>
      </c>
      <c r="H18" s="26">
        <v>75000</v>
      </c>
      <c r="I18" s="38">
        <f t="shared" si="4"/>
        <v>21.428571428571427</v>
      </c>
      <c r="J18" s="21" t="s">
        <v>25</v>
      </c>
    </row>
    <row r="19" spans="1:10" ht="13" x14ac:dyDescent="0.45">
      <c r="A19" s="18">
        <v>4011</v>
      </c>
      <c r="B19" s="22" t="s">
        <v>31</v>
      </c>
      <c r="C19" s="23">
        <v>55262</v>
      </c>
      <c r="D19" s="24">
        <v>60000</v>
      </c>
      <c r="E19" s="23">
        <v>53642.16</v>
      </c>
      <c r="F19" s="24">
        <v>64500</v>
      </c>
      <c r="G19" s="23">
        <v>25459.32</v>
      </c>
      <c r="H19" s="26">
        <v>56000</v>
      </c>
      <c r="I19" s="38">
        <f t="shared" si="4"/>
        <v>16</v>
      </c>
      <c r="J19" s="21" t="s">
        <v>25</v>
      </c>
    </row>
    <row r="20" spans="1:10" ht="13" x14ac:dyDescent="0.45">
      <c r="A20" s="18">
        <v>4205</v>
      </c>
      <c r="B20" s="22" t="s">
        <v>32</v>
      </c>
      <c r="C20" s="23">
        <v>717</v>
      </c>
      <c r="D20" s="24">
        <v>200</v>
      </c>
      <c r="E20" s="23">
        <v>0</v>
      </c>
      <c r="F20" s="24"/>
      <c r="G20" s="23"/>
      <c r="H20" s="26"/>
      <c r="I20" s="38">
        <f t="shared" si="4"/>
        <v>0</v>
      </c>
      <c r="J20" s="21"/>
    </row>
    <row r="21" spans="1:10" ht="13" x14ac:dyDescent="0.45">
      <c r="A21" s="18">
        <v>4210</v>
      </c>
      <c r="B21" s="22" t="s">
        <v>33</v>
      </c>
      <c r="C21" s="23">
        <v>78361</v>
      </c>
      <c r="D21" s="24">
        <v>87000</v>
      </c>
      <c r="E21" s="23">
        <f>89557-17000</f>
        <v>72557</v>
      </c>
      <c r="F21" s="24">
        <v>82000</v>
      </c>
      <c r="G21" s="23">
        <f>88391-17000</f>
        <v>71391</v>
      </c>
      <c r="H21" s="26">
        <v>75000</v>
      </c>
      <c r="I21" s="38">
        <f t="shared" si="4"/>
        <v>21.428571428571427</v>
      </c>
      <c r="J21" s="21" t="s">
        <v>21</v>
      </c>
    </row>
    <row r="22" spans="1:10" ht="13" x14ac:dyDescent="0.45">
      <c r="A22" s="18">
        <v>4210</v>
      </c>
      <c r="B22" s="22" t="s">
        <v>34</v>
      </c>
      <c r="C22" s="23">
        <v>17541</v>
      </c>
      <c r="D22" s="24">
        <v>17000</v>
      </c>
      <c r="E22" s="23">
        <v>17000</v>
      </c>
      <c r="F22" s="24">
        <v>17000</v>
      </c>
      <c r="G22" s="23">
        <v>17000</v>
      </c>
      <c r="H22" s="26">
        <v>17000</v>
      </c>
      <c r="I22" s="38">
        <f t="shared" si="4"/>
        <v>4.8571428571428568</v>
      </c>
      <c r="J22" s="21" t="s">
        <v>35</v>
      </c>
    </row>
    <row r="23" spans="1:10" ht="13" x14ac:dyDescent="0.45">
      <c r="A23" s="18">
        <v>4220</v>
      </c>
      <c r="B23" s="22" t="s">
        <v>36</v>
      </c>
      <c r="C23" s="23">
        <v>2715</v>
      </c>
      <c r="D23" s="24">
        <v>2000</v>
      </c>
      <c r="E23" s="23">
        <v>23988</v>
      </c>
      <c r="F23" s="24">
        <v>2000</v>
      </c>
      <c r="G23" s="23">
        <v>987.4</v>
      </c>
      <c r="H23" s="26">
        <v>2000</v>
      </c>
      <c r="I23" s="38">
        <f t="shared" si="4"/>
        <v>0.5714285714285714</v>
      </c>
      <c r="J23" s="21"/>
    </row>
    <row r="24" spans="1:10" ht="13" x14ac:dyDescent="0.45">
      <c r="A24" s="18">
        <v>4260</v>
      </c>
      <c r="B24" s="22" t="s">
        <v>37</v>
      </c>
      <c r="C24" s="23">
        <v>3485</v>
      </c>
      <c r="D24" s="24">
        <v>4000</v>
      </c>
      <c r="E24" s="23">
        <v>1780</v>
      </c>
      <c r="F24" s="24">
        <v>2000</v>
      </c>
      <c r="G24" s="23">
        <v>5625</v>
      </c>
      <c r="H24" s="26">
        <v>2000</v>
      </c>
      <c r="I24" s="38">
        <f t="shared" si="4"/>
        <v>0.5714285714285714</v>
      </c>
      <c r="J24" s="37"/>
    </row>
    <row r="25" spans="1:10" ht="13" x14ac:dyDescent="0.45">
      <c r="A25" s="18">
        <v>4300</v>
      </c>
      <c r="B25" s="22" t="s">
        <v>38</v>
      </c>
      <c r="C25" s="23">
        <v>36138</v>
      </c>
      <c r="D25" s="24">
        <v>40000</v>
      </c>
      <c r="E25" s="23">
        <v>23722</v>
      </c>
      <c r="F25" s="24">
        <v>38000</v>
      </c>
      <c r="G25" s="23">
        <v>8853</v>
      </c>
      <c r="H25" s="26">
        <v>38000</v>
      </c>
      <c r="I25" s="38">
        <f t="shared" si="4"/>
        <v>10.857142857142858</v>
      </c>
      <c r="J25" s="21" t="s">
        <v>39</v>
      </c>
    </row>
    <row r="26" spans="1:10" ht="13" x14ac:dyDescent="0.45">
      <c r="A26" s="18">
        <v>4352</v>
      </c>
      <c r="B26" s="22" t="s">
        <v>40</v>
      </c>
      <c r="C26" s="23"/>
      <c r="D26" s="24"/>
      <c r="E26" s="23">
        <v>629</v>
      </c>
      <c r="F26" s="24"/>
      <c r="G26" s="23"/>
      <c r="H26" s="26">
        <f>25000+2000</f>
        <v>27000</v>
      </c>
      <c r="I26" s="38">
        <f t="shared" si="4"/>
        <v>7.7142857142857144</v>
      </c>
      <c r="J26" s="21" t="s">
        <v>41</v>
      </c>
    </row>
    <row r="27" spans="1:10" ht="13" x14ac:dyDescent="0.45">
      <c r="A27" s="18">
        <v>4355</v>
      </c>
      <c r="B27" s="22" t="s">
        <v>42</v>
      </c>
      <c r="C27" s="23">
        <v>24654</v>
      </c>
      <c r="D27" s="24">
        <v>19000</v>
      </c>
      <c r="E27" s="23">
        <v>21574.959999999999</v>
      </c>
      <c r="F27" s="24">
        <v>12000</v>
      </c>
      <c r="G27" s="23">
        <v>663.03</v>
      </c>
      <c r="H27" s="26">
        <v>19000</v>
      </c>
      <c r="I27" s="38">
        <f t="shared" si="4"/>
        <v>5.4285714285714288</v>
      </c>
      <c r="J27" s="21" t="s">
        <v>43</v>
      </c>
    </row>
    <row r="28" spans="1:10" ht="13" x14ac:dyDescent="0.45">
      <c r="A28" s="18">
        <v>4400</v>
      </c>
      <c r="B28" s="22" t="s">
        <v>44</v>
      </c>
      <c r="C28" s="23">
        <v>51506</v>
      </c>
      <c r="D28" s="24">
        <v>46000</v>
      </c>
      <c r="E28" s="23">
        <v>22339</v>
      </c>
      <c r="F28" s="24">
        <v>57000</v>
      </c>
      <c r="G28" s="23">
        <v>423</v>
      </c>
      <c r="H28" s="26">
        <v>57000</v>
      </c>
      <c r="I28" s="38">
        <f t="shared" si="4"/>
        <v>16.285714285714285</v>
      </c>
      <c r="J28" s="21" t="s">
        <v>45</v>
      </c>
    </row>
    <row r="29" spans="1:10" ht="13" x14ac:dyDescent="0.45">
      <c r="A29" s="18">
        <v>4405</v>
      </c>
      <c r="B29" s="22" t="s">
        <v>46</v>
      </c>
      <c r="C29" s="23">
        <v>3500</v>
      </c>
      <c r="D29" s="24">
        <v>8000</v>
      </c>
      <c r="E29" s="23">
        <v>3485</v>
      </c>
      <c r="F29" s="24">
        <v>8000</v>
      </c>
      <c r="G29" s="23">
        <v>0</v>
      </c>
      <c r="H29" s="26">
        <v>8000</v>
      </c>
      <c r="I29" s="38">
        <f t="shared" si="4"/>
        <v>2.2857142857142856</v>
      </c>
      <c r="J29" s="21"/>
    </row>
    <row r="30" spans="1:10" ht="13" x14ac:dyDescent="0.45">
      <c r="A30" s="18">
        <v>4500</v>
      </c>
      <c r="B30" s="22" t="s">
        <v>47</v>
      </c>
      <c r="C30" s="23">
        <v>23713</v>
      </c>
      <c r="D30" s="24">
        <v>27000</v>
      </c>
      <c r="E30" s="23">
        <v>16881</v>
      </c>
      <c r="F30" s="24">
        <v>25000</v>
      </c>
      <c r="G30" s="23">
        <v>189</v>
      </c>
      <c r="H30" s="26">
        <v>25000</v>
      </c>
      <c r="I30" s="38">
        <f t="shared" si="4"/>
        <v>7.1428571428571432</v>
      </c>
      <c r="J30" s="21"/>
    </row>
    <row r="31" spans="1:10" ht="13" x14ac:dyDescent="0.45">
      <c r="A31" s="18">
        <v>4500</v>
      </c>
      <c r="B31" s="22" t="s">
        <v>48</v>
      </c>
      <c r="C31" s="23"/>
      <c r="D31" s="24"/>
      <c r="E31" s="23"/>
      <c r="F31" s="24">
        <v>20000</v>
      </c>
      <c r="G31" s="23">
        <v>200</v>
      </c>
      <c r="H31" s="26">
        <v>0</v>
      </c>
      <c r="I31" s="38">
        <f t="shared" si="4"/>
        <v>0</v>
      </c>
      <c r="J31" s="37" t="s">
        <v>49</v>
      </c>
    </row>
    <row r="32" spans="1:10" ht="13" x14ac:dyDescent="0.45">
      <c r="A32" s="18">
        <v>4600</v>
      </c>
      <c r="B32" s="22" t="s">
        <v>50</v>
      </c>
      <c r="C32" s="23">
        <v>13251</v>
      </c>
      <c r="D32" s="24">
        <v>22000</v>
      </c>
      <c r="E32" s="23">
        <v>16990</v>
      </c>
      <c r="F32" s="24">
        <v>17000</v>
      </c>
      <c r="G32" s="23">
        <v>5853</v>
      </c>
      <c r="H32" s="26">
        <f>17000+1800*2+1800+4600+3000</f>
        <v>30000</v>
      </c>
      <c r="I32" s="38">
        <f t="shared" si="4"/>
        <v>8.5714285714285712</v>
      </c>
      <c r="J32" s="21" t="s">
        <v>51</v>
      </c>
    </row>
    <row r="33" spans="1:10" ht="13" x14ac:dyDescent="0.45">
      <c r="A33" s="18">
        <v>4604</v>
      </c>
      <c r="B33" s="22" t="s">
        <v>52</v>
      </c>
      <c r="C33" s="23">
        <v>3125</v>
      </c>
      <c r="D33" s="24">
        <v>6500</v>
      </c>
      <c r="E33" s="23">
        <v>3250</v>
      </c>
      <c r="F33" s="24">
        <v>4000</v>
      </c>
      <c r="G33" s="23">
        <v>3000</v>
      </c>
      <c r="H33" s="26">
        <f>6050-1700</f>
        <v>4350</v>
      </c>
      <c r="I33" s="38">
        <f t="shared" si="4"/>
        <v>1.2428571428571429</v>
      </c>
      <c r="J33" s="21"/>
    </row>
    <row r="34" spans="1:10" ht="13" x14ac:dyDescent="0.45">
      <c r="A34" s="18">
        <v>4605</v>
      </c>
      <c r="B34" s="22" t="s">
        <v>53</v>
      </c>
      <c r="C34" s="23">
        <v>14450</v>
      </c>
      <c r="D34" s="24">
        <v>24000</v>
      </c>
      <c r="E34" s="23">
        <v>18375</v>
      </c>
      <c r="F34" s="24">
        <v>15000</v>
      </c>
      <c r="G34" s="23">
        <v>0</v>
      </c>
      <c r="H34" s="26">
        <v>64800</v>
      </c>
      <c r="I34" s="38">
        <f t="shared" si="4"/>
        <v>18.514285714285716</v>
      </c>
      <c r="J34" s="21" t="s">
        <v>54</v>
      </c>
    </row>
    <row r="35" spans="1:10" ht="13" x14ac:dyDescent="0.45">
      <c r="A35" s="18">
        <v>4716</v>
      </c>
      <c r="B35" s="22" t="s">
        <v>55</v>
      </c>
      <c r="C35" s="23">
        <v>15000</v>
      </c>
      <c r="D35" s="24">
        <v>15000</v>
      </c>
      <c r="E35" s="23">
        <v>15000</v>
      </c>
      <c r="F35" s="24">
        <v>15000</v>
      </c>
      <c r="G35" s="23">
        <v>0</v>
      </c>
      <c r="H35" s="26">
        <v>0</v>
      </c>
      <c r="I35" s="38">
        <f t="shared" si="4"/>
        <v>0</v>
      </c>
      <c r="J35" s="37" t="s">
        <v>56</v>
      </c>
    </row>
    <row r="36" spans="1:10" ht="13" x14ac:dyDescent="0.45">
      <c r="A36" s="18">
        <v>4801</v>
      </c>
      <c r="B36" s="22" t="s">
        <v>57</v>
      </c>
      <c r="C36" s="23">
        <v>300</v>
      </c>
      <c r="D36" s="24">
        <v>1000</v>
      </c>
      <c r="E36" s="23">
        <v>0</v>
      </c>
      <c r="F36" s="24">
        <v>1000</v>
      </c>
      <c r="G36" s="23">
        <v>400</v>
      </c>
      <c r="H36" s="26">
        <v>3000</v>
      </c>
      <c r="I36" s="38">
        <f t="shared" si="4"/>
        <v>0.8571428571428571</v>
      </c>
      <c r="J36" s="37" t="s">
        <v>58</v>
      </c>
    </row>
    <row r="37" spans="1:10" ht="13" x14ac:dyDescent="0.45">
      <c r="A37" s="18">
        <v>5520</v>
      </c>
      <c r="B37" s="22" t="s">
        <v>59</v>
      </c>
      <c r="C37" s="23">
        <v>46475</v>
      </c>
      <c r="D37" s="24">
        <v>49000</v>
      </c>
      <c r="E37" s="23">
        <v>50004</v>
      </c>
      <c r="F37" s="24">
        <v>49000</v>
      </c>
      <c r="G37" s="23">
        <v>25368</v>
      </c>
      <c r="H37" s="26">
        <v>55000</v>
      </c>
      <c r="I37" s="38">
        <f t="shared" si="4"/>
        <v>15.714285714285714</v>
      </c>
      <c r="J37" s="37"/>
    </row>
    <row r="38" spans="1:10" ht="13" x14ac:dyDescent="0.45">
      <c r="A38" s="18">
        <v>5946</v>
      </c>
      <c r="B38" s="22" t="s">
        <v>60</v>
      </c>
      <c r="C38" s="23">
        <v>39000</v>
      </c>
      <c r="D38" s="24">
        <v>0</v>
      </c>
      <c r="E38" s="23"/>
      <c r="F38" s="24">
        <v>20000</v>
      </c>
      <c r="G38" s="23">
        <v>20594</v>
      </c>
      <c r="H38" s="24">
        <v>0</v>
      </c>
      <c r="I38" s="38">
        <f t="shared" si="4"/>
        <v>0</v>
      </c>
      <c r="J38" s="37" t="s">
        <v>61</v>
      </c>
    </row>
    <row r="39" spans="1:10" ht="13" x14ac:dyDescent="0.45">
      <c r="A39" s="18">
        <v>5930</v>
      </c>
      <c r="B39" s="22" t="s">
        <v>62</v>
      </c>
      <c r="C39" s="23">
        <v>8060</v>
      </c>
      <c r="D39" s="24">
        <v>9000</v>
      </c>
      <c r="E39" s="23">
        <v>5138</v>
      </c>
      <c r="F39" s="24">
        <v>6000</v>
      </c>
      <c r="G39" s="23">
        <v>0</v>
      </c>
      <c r="H39" s="24">
        <v>6000</v>
      </c>
      <c r="I39" s="38">
        <f t="shared" si="4"/>
        <v>1.7142857142857142</v>
      </c>
      <c r="J39" s="21" t="s">
        <v>63</v>
      </c>
    </row>
    <row r="40" spans="1:10" ht="13" x14ac:dyDescent="0.45">
      <c r="A40" s="18">
        <v>6110</v>
      </c>
      <c r="B40" s="22" t="s">
        <v>64</v>
      </c>
      <c r="C40" s="23">
        <v>3328</v>
      </c>
      <c r="D40" s="24">
        <v>10000</v>
      </c>
      <c r="E40" s="23">
        <v>4157</v>
      </c>
      <c r="F40" s="24">
        <v>5000</v>
      </c>
      <c r="G40" s="23">
        <v>27</v>
      </c>
      <c r="H40" s="24">
        <v>5000</v>
      </c>
      <c r="I40" s="38">
        <f t="shared" si="4"/>
        <v>1.4285714285714286</v>
      </c>
      <c r="J40" s="21"/>
    </row>
    <row r="41" spans="1:10" ht="13" x14ac:dyDescent="0.45">
      <c r="A41" s="18">
        <v>6212</v>
      </c>
      <c r="B41" s="22" t="s">
        <v>65</v>
      </c>
      <c r="C41" s="23">
        <v>9990</v>
      </c>
      <c r="D41" s="24">
        <v>0</v>
      </c>
      <c r="E41" s="23">
        <v>0</v>
      </c>
      <c r="F41" s="24">
        <v>0</v>
      </c>
      <c r="G41" s="23"/>
      <c r="H41" s="24">
        <v>0</v>
      </c>
      <c r="I41" s="38">
        <f t="shared" si="4"/>
        <v>0</v>
      </c>
      <c r="J41" s="21"/>
    </row>
    <row r="42" spans="1:10" ht="13" x14ac:dyDescent="0.45">
      <c r="A42" s="18">
        <v>6250</v>
      </c>
      <c r="B42" s="22" t="s">
        <v>66</v>
      </c>
      <c r="C42" s="23">
        <v>2064</v>
      </c>
      <c r="D42" s="24">
        <v>6000</v>
      </c>
      <c r="E42" s="23">
        <v>98</v>
      </c>
      <c r="F42" s="24">
        <v>2000</v>
      </c>
      <c r="G42" s="23">
        <v>141</v>
      </c>
      <c r="H42" s="24">
        <v>2000</v>
      </c>
      <c r="I42" s="38">
        <f t="shared" si="4"/>
        <v>0.5714285714285714</v>
      </c>
      <c r="J42" s="21"/>
    </row>
    <row r="43" spans="1:10" ht="13" x14ac:dyDescent="0.45">
      <c r="A43" s="18">
        <v>6515</v>
      </c>
      <c r="B43" s="22" t="s">
        <v>67</v>
      </c>
      <c r="C43" s="23">
        <v>1119</v>
      </c>
      <c r="D43" s="24">
        <v>6000</v>
      </c>
      <c r="E43" s="23">
        <v>0</v>
      </c>
      <c r="F43" s="24">
        <v>3000</v>
      </c>
      <c r="G43" s="23">
        <v>277.5</v>
      </c>
      <c r="H43" s="24">
        <v>3000</v>
      </c>
      <c r="I43" s="38">
        <f t="shared" si="4"/>
        <v>0.8571428571428571</v>
      </c>
      <c r="J43" s="37"/>
    </row>
    <row r="44" spans="1:10" ht="13" x14ac:dyDescent="0.45">
      <c r="A44" s="18">
        <v>6570</v>
      </c>
      <c r="B44" s="22" t="s">
        <v>68</v>
      </c>
      <c r="C44" s="23">
        <v>636</v>
      </c>
      <c r="D44" s="24">
        <v>2000</v>
      </c>
      <c r="E44" s="23">
        <v>1435</v>
      </c>
      <c r="F44" s="24">
        <v>1200</v>
      </c>
      <c r="G44" s="23">
        <v>876</v>
      </c>
      <c r="H44" s="24">
        <v>1400</v>
      </c>
      <c r="I44" s="38">
        <f t="shared" si="4"/>
        <v>0.4</v>
      </c>
      <c r="J44" s="21"/>
    </row>
    <row r="45" spans="1:10" ht="13" x14ac:dyDescent="0.45">
      <c r="A45" s="18">
        <v>6920</v>
      </c>
      <c r="B45" s="22" t="s">
        <v>69</v>
      </c>
      <c r="C45" s="23">
        <v>0</v>
      </c>
      <c r="D45" s="24">
        <v>0</v>
      </c>
      <c r="E45" s="23">
        <v>0</v>
      </c>
      <c r="F45" s="24">
        <v>0</v>
      </c>
      <c r="G45" s="23"/>
      <c r="H45" s="24">
        <v>200</v>
      </c>
      <c r="I45" s="38">
        <f t="shared" si="4"/>
        <v>5.7142857142857141E-2</v>
      </c>
      <c r="J45" s="21" t="s">
        <v>70</v>
      </c>
    </row>
    <row r="46" spans="1:10" ht="13" x14ac:dyDescent="0.45">
      <c r="A46" s="18">
        <v>6590</v>
      </c>
      <c r="B46" s="22" t="s">
        <v>71</v>
      </c>
      <c r="C46" s="23">
        <v>538</v>
      </c>
      <c r="D46" s="24">
        <v>2000</v>
      </c>
      <c r="E46" s="23">
        <v>1938</v>
      </c>
      <c r="F46" s="24">
        <v>1800</v>
      </c>
      <c r="G46" s="23">
        <v>764</v>
      </c>
      <c r="H46" s="24">
        <v>1800</v>
      </c>
      <c r="I46" s="38">
        <f t="shared" si="4"/>
        <v>0.51428571428571423</v>
      </c>
      <c r="J46" s="21"/>
    </row>
    <row r="47" spans="1:10" ht="13" x14ac:dyDescent="0.45">
      <c r="A47" s="18">
        <v>7832</v>
      </c>
      <c r="B47" s="22" t="s">
        <v>72</v>
      </c>
      <c r="C47" s="23"/>
      <c r="D47" s="24"/>
      <c r="E47" s="23"/>
      <c r="F47" s="24"/>
      <c r="G47" s="23"/>
      <c r="H47" s="24">
        <v>2833</v>
      </c>
      <c r="I47" s="38">
        <f t="shared" si="4"/>
        <v>0.80942857142857139</v>
      </c>
      <c r="J47" s="21" t="s">
        <v>73</v>
      </c>
    </row>
    <row r="48" spans="1:10" ht="13" x14ac:dyDescent="0.45">
      <c r="A48" s="39"/>
      <c r="B48" s="34" t="s">
        <v>74</v>
      </c>
      <c r="C48" s="40">
        <f>SUM(C17:C46)</f>
        <v>690822</v>
      </c>
      <c r="D48" s="40">
        <f>SUM(D17:D46)</f>
        <v>702300</v>
      </c>
      <c r="E48" s="40">
        <f>SUM(E17:E46)</f>
        <v>612146.47</v>
      </c>
      <c r="F48" s="40">
        <f>SUM(F17:F46)</f>
        <v>708100</v>
      </c>
      <c r="G48" s="40">
        <f>SUM(G17:G46)</f>
        <v>362278.34000000008</v>
      </c>
      <c r="H48" s="40">
        <f>SUM(H17:H47)</f>
        <v>720383</v>
      </c>
      <c r="I48" s="40"/>
      <c r="J48" s="41"/>
    </row>
    <row r="49" spans="1:10" ht="13" x14ac:dyDescent="0.45">
      <c r="A49" s="18"/>
      <c r="B49" s="5"/>
      <c r="C49" s="42"/>
      <c r="D49" s="42"/>
      <c r="E49" s="42"/>
      <c r="F49" s="42"/>
      <c r="G49" s="42"/>
      <c r="H49" s="42"/>
      <c r="I49" s="42"/>
      <c r="J49" s="43"/>
    </row>
    <row r="50" spans="1:10" ht="13" x14ac:dyDescent="0.45">
      <c r="A50" s="44"/>
      <c r="B50" s="45" t="s">
        <v>75</v>
      </c>
      <c r="C50" s="46">
        <f t="shared" ref="C50:H50" si="5">C14-C48</f>
        <v>69569</v>
      </c>
      <c r="D50" s="46">
        <f t="shared" si="5"/>
        <v>27300</v>
      </c>
      <c r="E50" s="46">
        <f t="shared" si="5"/>
        <v>98867.530000000028</v>
      </c>
      <c r="F50" s="46">
        <f t="shared" si="5"/>
        <v>0</v>
      </c>
      <c r="G50" s="46">
        <f t="shared" si="5"/>
        <v>304571.65999999992</v>
      </c>
      <c r="H50" s="46">
        <f t="shared" si="5"/>
        <v>-55383</v>
      </c>
      <c r="I50" s="46"/>
      <c r="J50" s="47"/>
    </row>
    <row r="51" spans="1:10" ht="13" x14ac:dyDescent="0.45">
      <c r="A51" s="33"/>
      <c r="B51" s="48" t="s">
        <v>76</v>
      </c>
      <c r="C51" s="49">
        <v>152</v>
      </c>
      <c r="D51" s="50" t="s">
        <v>77</v>
      </c>
      <c r="E51" s="50" t="s">
        <v>77</v>
      </c>
      <c r="F51" s="50" t="s">
        <v>77</v>
      </c>
      <c r="G51" s="50" t="s">
        <v>77</v>
      </c>
      <c r="H51" s="50" t="s">
        <v>77</v>
      </c>
      <c r="I51" s="49"/>
      <c r="J51" s="47"/>
    </row>
    <row r="52" spans="1:10" ht="13" x14ac:dyDescent="0.45">
      <c r="A52" s="51"/>
      <c r="B52" s="45" t="s">
        <v>78</v>
      </c>
      <c r="C52" s="46">
        <f>SUM(C50:C51)</f>
        <v>69721</v>
      </c>
      <c r="D52" s="46">
        <f t="shared" ref="D52:H52" si="6">SUM(D50:D51)</f>
        <v>27300</v>
      </c>
      <c r="E52" s="46">
        <f t="shared" si="6"/>
        <v>98867.530000000028</v>
      </c>
      <c r="F52" s="46">
        <f t="shared" si="6"/>
        <v>0</v>
      </c>
      <c r="G52" s="46">
        <f t="shared" si="6"/>
        <v>304571.65999999992</v>
      </c>
      <c r="H52" s="46">
        <f t="shared" si="6"/>
        <v>-55383</v>
      </c>
      <c r="I52" s="46"/>
      <c r="J52" s="52"/>
    </row>
    <row r="53" spans="1:10" ht="13" x14ac:dyDescent="0.45">
      <c r="A53" s="18"/>
      <c r="B53" s="5"/>
      <c r="C53" s="53"/>
      <c r="D53" s="53"/>
      <c r="E53" s="53"/>
      <c r="F53" s="53"/>
      <c r="G53" s="53"/>
      <c r="H53" s="53"/>
      <c r="I53" s="53"/>
      <c r="J53" s="54"/>
    </row>
    <row r="54" spans="1:10" ht="13" x14ac:dyDescent="0.45">
      <c r="A54" s="18"/>
      <c r="B54" s="5" t="s">
        <v>79</v>
      </c>
      <c r="C54" s="23">
        <v>572947</v>
      </c>
      <c r="D54" s="23"/>
      <c r="E54" s="23">
        <v>671814.68</v>
      </c>
      <c r="F54" s="23"/>
      <c r="G54" s="23">
        <v>671814.68</v>
      </c>
      <c r="H54" s="23"/>
      <c r="I54" s="38"/>
      <c r="J54" s="37"/>
    </row>
    <row r="55" spans="1:10" ht="13" x14ac:dyDescent="0.45">
      <c r="A55" s="18"/>
      <c r="B55" s="5" t="s">
        <v>80</v>
      </c>
      <c r="C55" s="23"/>
      <c r="D55" s="23"/>
      <c r="E55" s="38"/>
      <c r="F55" s="23"/>
      <c r="G55" s="38"/>
      <c r="H55" s="23"/>
      <c r="I55" s="38"/>
      <c r="J55" s="37"/>
    </row>
    <row r="56" spans="1:10" ht="13" x14ac:dyDescent="0.45">
      <c r="A56" s="18">
        <v>2290</v>
      </c>
      <c r="B56" s="22" t="s">
        <v>81</v>
      </c>
      <c r="C56" s="23">
        <v>15000</v>
      </c>
      <c r="D56" s="23"/>
      <c r="E56" s="23">
        <v>30000</v>
      </c>
      <c r="F56" s="23"/>
      <c r="G56" s="23">
        <v>30000</v>
      </c>
      <c r="H56" s="23"/>
      <c r="I56" s="38"/>
      <c r="J56" s="37"/>
    </row>
    <row r="57" spans="1:10" ht="13" x14ac:dyDescent="0.45">
      <c r="A57" s="18">
        <v>2292</v>
      </c>
      <c r="B57" s="22" t="s">
        <v>82</v>
      </c>
      <c r="C57" s="23">
        <v>52794</v>
      </c>
      <c r="D57" s="23"/>
      <c r="E57" s="23">
        <v>51274</v>
      </c>
      <c r="F57" s="23"/>
      <c r="G57" s="23">
        <v>51274</v>
      </c>
      <c r="H57" s="23"/>
      <c r="I57" s="38"/>
      <c r="J57" s="37"/>
    </row>
    <row r="58" spans="1:10" ht="13" x14ac:dyDescent="0.45">
      <c r="A58" s="18">
        <v>2293</v>
      </c>
      <c r="B58" s="22" t="s">
        <v>83</v>
      </c>
      <c r="C58" s="23">
        <v>35772</v>
      </c>
      <c r="D58" s="23"/>
      <c r="E58" s="23">
        <v>25568.59</v>
      </c>
      <c r="F58" s="23"/>
      <c r="G58" s="23">
        <v>25568.59</v>
      </c>
      <c r="H58" s="23"/>
      <c r="I58" s="38"/>
      <c r="J58" s="37" t="s">
        <v>84</v>
      </c>
    </row>
    <row r="59" spans="1:10" ht="13" x14ac:dyDescent="0.45">
      <c r="A59" s="18">
        <v>2294</v>
      </c>
      <c r="B59" s="22" t="s">
        <v>85</v>
      </c>
      <c r="C59" s="23">
        <v>73868</v>
      </c>
      <c r="D59" s="23"/>
      <c r="E59" s="23">
        <v>51898.67</v>
      </c>
      <c r="F59" s="23"/>
      <c r="G59" s="23">
        <v>51898.67</v>
      </c>
      <c r="H59" s="23"/>
      <c r="I59" s="38"/>
      <c r="J59" s="37"/>
    </row>
    <row r="60" spans="1:10" ht="13" x14ac:dyDescent="0.45">
      <c r="A60" s="18"/>
      <c r="B60" s="11" t="s">
        <v>86</v>
      </c>
      <c r="C60" s="42">
        <f>SUM(C56:C59)</f>
        <v>177434</v>
      </c>
      <c r="D60" s="42"/>
      <c r="E60" s="42">
        <f>SUM(E56:E59)</f>
        <v>158741.26</v>
      </c>
      <c r="F60" s="42"/>
      <c r="G60" s="42">
        <f>SUM(G56:G59)</f>
        <v>158741.26</v>
      </c>
      <c r="H60" s="42"/>
      <c r="I60" s="42"/>
      <c r="J60" s="55"/>
    </row>
    <row r="61" spans="1:10" ht="13" x14ac:dyDescent="0.45">
      <c r="A61" s="44"/>
      <c r="B61" s="22" t="s">
        <v>87</v>
      </c>
      <c r="C61" s="56">
        <v>3911</v>
      </c>
      <c r="D61" s="56">
        <v>3800</v>
      </c>
      <c r="E61" s="56">
        <v>3600</v>
      </c>
      <c r="F61" s="56">
        <v>3650</v>
      </c>
      <c r="G61" s="56">
        <f>3435+27+3</f>
        <v>3465</v>
      </c>
      <c r="H61" s="56">
        <v>3500</v>
      </c>
      <c r="I61" s="56"/>
      <c r="J61" s="57" t="s">
        <v>88</v>
      </c>
    </row>
    <row r="62" spans="1:10" ht="13" x14ac:dyDescent="0.45">
      <c r="A62" s="51"/>
      <c r="B62" s="22" t="s">
        <v>89</v>
      </c>
      <c r="C62" s="58"/>
      <c r="D62" s="58"/>
      <c r="E62" s="58"/>
      <c r="F62" s="58"/>
      <c r="G62" s="58"/>
      <c r="H62" s="58"/>
      <c r="I62" s="58"/>
      <c r="J62" s="59"/>
    </row>
    <row r="63" spans="1:10" ht="13" x14ac:dyDescent="0.45">
      <c r="A63" s="18"/>
      <c r="B63" s="60" t="s">
        <v>90</v>
      </c>
      <c r="C63" s="61" t="s">
        <v>91</v>
      </c>
      <c r="D63" s="61" t="s">
        <v>91</v>
      </c>
      <c r="E63" s="61" t="s">
        <v>91</v>
      </c>
      <c r="F63" s="61" t="s">
        <v>92</v>
      </c>
      <c r="G63" s="61" t="s">
        <v>91</v>
      </c>
      <c r="H63" s="61" t="s">
        <v>93</v>
      </c>
      <c r="I63" s="61"/>
      <c r="J63" s="62"/>
    </row>
    <row r="64" spans="1:10" ht="13" x14ac:dyDescent="0.45">
      <c r="A64" s="18"/>
      <c r="B64" s="22" t="s">
        <v>94</v>
      </c>
      <c r="C64" s="63" t="s">
        <v>95</v>
      </c>
      <c r="D64" s="63" t="s">
        <v>95</v>
      </c>
      <c r="E64" s="63" t="s">
        <v>95</v>
      </c>
      <c r="F64" s="63" t="s">
        <v>95</v>
      </c>
      <c r="G64" s="63" t="s">
        <v>95</v>
      </c>
      <c r="H64" s="63" t="s">
        <v>95</v>
      </c>
      <c r="I64" s="63"/>
      <c r="J64" s="59"/>
    </row>
    <row r="65" spans="1:10" ht="13" x14ac:dyDescent="0.45">
      <c r="A65" s="18"/>
      <c r="B65" s="22" t="s">
        <v>96</v>
      </c>
      <c r="C65" s="63" t="s">
        <v>97</v>
      </c>
      <c r="D65" s="63" t="s">
        <v>97</v>
      </c>
      <c r="E65" s="63" t="s">
        <v>97</v>
      </c>
      <c r="F65" s="63" t="s">
        <v>97</v>
      </c>
      <c r="G65" s="63" t="s">
        <v>97</v>
      </c>
      <c r="H65" s="63" t="s">
        <v>97</v>
      </c>
      <c r="I65" s="63"/>
      <c r="J65" s="64"/>
    </row>
    <row r="66" spans="1:10" ht="13" x14ac:dyDescent="0.45">
      <c r="A66" s="51"/>
      <c r="B66" s="65" t="s">
        <v>98</v>
      </c>
      <c r="C66" s="66">
        <v>30</v>
      </c>
      <c r="D66" s="66">
        <v>30</v>
      </c>
      <c r="E66" s="66">
        <v>30</v>
      </c>
      <c r="F66" s="66">
        <v>30</v>
      </c>
      <c r="G66" s="66">
        <v>30</v>
      </c>
      <c r="H66" s="66">
        <v>30</v>
      </c>
      <c r="I66" s="66"/>
      <c r="J66" s="67"/>
    </row>
    <row r="67" spans="1:10" ht="13" x14ac:dyDescent="0.45">
      <c r="A67" s="18"/>
      <c r="B67" s="18"/>
      <c r="C67" s="68"/>
      <c r="D67" s="68"/>
      <c r="E67" s="68"/>
      <c r="F67" s="68"/>
      <c r="G67" s="68"/>
      <c r="H67" s="68"/>
      <c r="I67" s="68"/>
      <c r="J67" s="68"/>
    </row>
    <row r="68" spans="1:10" ht="18" x14ac:dyDescent="0.6">
      <c r="A68" s="69" t="s">
        <v>99</v>
      </c>
      <c r="B68" s="18"/>
      <c r="C68" s="68"/>
      <c r="D68" s="68"/>
      <c r="E68" s="68"/>
      <c r="F68" s="68"/>
      <c r="G68" s="68"/>
      <c r="H68" s="68"/>
      <c r="I68" s="68"/>
      <c r="J68" s="68"/>
    </row>
    <row r="69" spans="1:10" ht="13" x14ac:dyDescent="0.45">
      <c r="A69" s="18"/>
      <c r="B69" s="70"/>
      <c r="C69" s="68"/>
      <c r="D69" s="68"/>
      <c r="E69" s="68"/>
      <c r="F69" s="68"/>
      <c r="G69" s="68"/>
      <c r="H69" s="68"/>
      <c r="I69" s="68"/>
      <c r="J69" s="68"/>
    </row>
    <row r="70" spans="1:10" ht="16.7" x14ac:dyDescent="0.55000000000000004">
      <c r="A70" s="71" t="s">
        <v>15</v>
      </c>
      <c r="B70" s="72" t="s">
        <v>100</v>
      </c>
      <c r="C70" s="71"/>
      <c r="D70" s="71"/>
      <c r="E70" s="71"/>
      <c r="F70" s="71"/>
      <c r="G70" s="71"/>
      <c r="H70" s="71"/>
      <c r="I70" s="73"/>
      <c r="J70" s="73"/>
    </row>
    <row r="71" spans="1:10" ht="16.7" x14ac:dyDescent="0.55000000000000004">
      <c r="A71" s="71"/>
      <c r="B71" s="74" t="s">
        <v>101</v>
      </c>
      <c r="C71" s="71"/>
      <c r="D71" s="71"/>
      <c r="E71" s="71"/>
      <c r="F71" s="71"/>
      <c r="G71" s="71"/>
      <c r="H71" s="71"/>
      <c r="I71" s="73"/>
      <c r="J71" s="73"/>
    </row>
    <row r="72" spans="1:10" ht="16.7" x14ac:dyDescent="0.55000000000000004">
      <c r="A72" s="71"/>
      <c r="B72" s="74" t="s">
        <v>102</v>
      </c>
      <c r="C72" s="71"/>
      <c r="D72" s="71"/>
      <c r="E72" s="71"/>
      <c r="F72" s="71"/>
      <c r="G72" s="71"/>
      <c r="H72" s="71"/>
      <c r="I72" s="73"/>
      <c r="J72" s="73"/>
    </row>
    <row r="73" spans="1:10" ht="16.7" x14ac:dyDescent="0.55000000000000004">
      <c r="A73" s="71" t="s">
        <v>17</v>
      </c>
      <c r="B73" s="74" t="s">
        <v>103</v>
      </c>
      <c r="C73" s="71"/>
      <c r="D73" s="71"/>
      <c r="E73" s="71"/>
      <c r="F73" s="71"/>
      <c r="G73" s="71"/>
      <c r="H73" s="71"/>
      <c r="I73" s="73"/>
      <c r="J73" s="73"/>
    </row>
    <row r="74" spans="1:10" ht="16.7" x14ac:dyDescent="0.55000000000000004">
      <c r="A74" s="71" t="s">
        <v>19</v>
      </c>
      <c r="B74" s="74" t="s">
        <v>104</v>
      </c>
      <c r="C74" s="71"/>
      <c r="D74" s="71"/>
      <c r="E74" s="71"/>
      <c r="F74" s="71"/>
      <c r="G74" s="71"/>
      <c r="H74" s="71"/>
      <c r="I74" s="73"/>
      <c r="J74" s="73"/>
    </row>
    <row r="75" spans="1:10" ht="16.7" x14ac:dyDescent="0.55000000000000004">
      <c r="A75" s="71" t="s">
        <v>21</v>
      </c>
      <c r="B75" s="74" t="s">
        <v>105</v>
      </c>
      <c r="C75" s="75"/>
      <c r="D75" s="75"/>
      <c r="E75" s="71"/>
      <c r="F75" s="71"/>
      <c r="G75" s="71"/>
      <c r="H75" s="71"/>
      <c r="I75" s="73"/>
      <c r="J75" s="73"/>
    </row>
    <row r="76" spans="1:10" ht="16.7" x14ac:dyDescent="0.55000000000000004">
      <c r="A76" s="71" t="s">
        <v>25</v>
      </c>
      <c r="B76" s="74" t="s">
        <v>106</v>
      </c>
      <c r="C76" s="71"/>
      <c r="D76" s="71"/>
      <c r="E76" s="71"/>
      <c r="F76" s="71"/>
      <c r="G76" s="71"/>
      <c r="H76" s="71"/>
      <c r="I76" s="73"/>
      <c r="J76" s="73"/>
    </row>
    <row r="77" spans="1:10" ht="16.7" x14ac:dyDescent="0.55000000000000004">
      <c r="A77" s="71" t="s">
        <v>35</v>
      </c>
      <c r="B77" s="74" t="s">
        <v>107</v>
      </c>
      <c r="C77" s="71"/>
      <c r="D77" s="71"/>
      <c r="E77" s="71"/>
      <c r="F77" s="71"/>
      <c r="G77" s="71"/>
      <c r="H77" s="71"/>
      <c r="I77" s="73"/>
      <c r="J77" s="73"/>
    </row>
    <row r="78" spans="1:10" ht="16.7" x14ac:dyDescent="0.55000000000000004">
      <c r="A78" s="71" t="s">
        <v>39</v>
      </c>
      <c r="B78" s="74" t="s">
        <v>108</v>
      </c>
      <c r="C78" s="76"/>
      <c r="D78" s="76"/>
      <c r="E78" s="76"/>
      <c r="F78" s="76"/>
      <c r="G78" s="76"/>
      <c r="H78" s="76"/>
      <c r="I78" s="77"/>
      <c r="J78" s="77"/>
    </row>
    <row r="79" spans="1:10" ht="16.7" x14ac:dyDescent="0.55000000000000004">
      <c r="A79" s="71" t="s">
        <v>41</v>
      </c>
      <c r="B79" s="74" t="s">
        <v>109</v>
      </c>
      <c r="C79" s="76"/>
      <c r="D79" s="76"/>
      <c r="E79" s="76"/>
      <c r="F79" s="76"/>
      <c r="G79" s="76"/>
      <c r="H79" s="76"/>
      <c r="I79" s="77"/>
      <c r="J79" s="77"/>
    </row>
    <row r="80" spans="1:10" ht="16.7" x14ac:dyDescent="0.55000000000000004">
      <c r="A80" s="71" t="s">
        <v>43</v>
      </c>
      <c r="B80" s="74" t="s">
        <v>110</v>
      </c>
      <c r="C80" s="76"/>
      <c r="D80" s="76"/>
      <c r="E80" s="76"/>
      <c r="F80" s="76"/>
      <c r="G80" s="76"/>
      <c r="H80" s="76"/>
      <c r="I80" s="77"/>
      <c r="J80" s="77"/>
    </row>
    <row r="81" spans="1:10" ht="16.7" x14ac:dyDescent="0.55000000000000004">
      <c r="A81" s="71" t="s">
        <v>45</v>
      </c>
      <c r="B81" s="74" t="s">
        <v>111</v>
      </c>
      <c r="C81" s="76"/>
      <c r="D81" s="76"/>
      <c r="E81" s="76"/>
      <c r="F81" s="76"/>
      <c r="G81" s="76"/>
      <c r="H81" s="76"/>
      <c r="I81" s="77"/>
      <c r="J81" s="77"/>
    </row>
    <row r="82" spans="1:10" ht="16.7" x14ac:dyDescent="0.55000000000000004">
      <c r="A82" s="71" t="s">
        <v>49</v>
      </c>
      <c r="B82" s="74" t="s">
        <v>112</v>
      </c>
      <c r="C82" s="76"/>
      <c r="D82" s="76"/>
      <c r="E82" s="76"/>
      <c r="F82" s="76"/>
      <c r="G82" s="76"/>
      <c r="H82" s="76"/>
      <c r="I82" s="77"/>
      <c r="J82" s="77"/>
    </row>
    <row r="83" spans="1:10" ht="16.7" x14ac:dyDescent="0.55000000000000004">
      <c r="A83" s="71" t="s">
        <v>51</v>
      </c>
      <c r="B83" s="74" t="s">
        <v>113</v>
      </c>
      <c r="C83" s="76"/>
      <c r="D83" s="76"/>
      <c r="E83" s="76"/>
      <c r="F83" s="76"/>
      <c r="G83" s="76"/>
      <c r="H83" s="76"/>
      <c r="I83" s="77"/>
      <c r="J83" s="77"/>
    </row>
    <row r="84" spans="1:10" ht="16.7" x14ac:dyDescent="0.55000000000000004">
      <c r="A84" s="71" t="s">
        <v>54</v>
      </c>
      <c r="B84" s="72" t="s">
        <v>114</v>
      </c>
      <c r="C84" s="76"/>
      <c r="D84" s="76"/>
      <c r="E84" s="76"/>
      <c r="F84" s="76"/>
      <c r="G84" s="76"/>
      <c r="H84" s="76"/>
      <c r="I84" s="77"/>
      <c r="J84" s="77"/>
    </row>
    <row r="85" spans="1:10" ht="16.7" x14ac:dyDescent="0.55000000000000004">
      <c r="A85" s="71"/>
      <c r="B85" s="72" t="s">
        <v>115</v>
      </c>
      <c r="C85" s="76"/>
      <c r="D85" s="76"/>
      <c r="E85" s="76"/>
      <c r="F85" s="76"/>
      <c r="G85" s="76"/>
      <c r="H85" s="76"/>
      <c r="I85" s="77"/>
      <c r="J85" s="77"/>
    </row>
    <row r="86" spans="1:10" ht="16.7" x14ac:dyDescent="0.55000000000000004">
      <c r="A86" s="71" t="s">
        <v>56</v>
      </c>
      <c r="B86" s="74" t="s">
        <v>116</v>
      </c>
      <c r="C86" s="76"/>
      <c r="D86" s="76"/>
      <c r="E86" s="76"/>
      <c r="F86" s="76"/>
      <c r="G86" s="76"/>
      <c r="H86" s="76"/>
      <c r="I86" s="77"/>
      <c r="J86" s="77"/>
    </row>
    <row r="87" spans="1:10" ht="16.7" x14ac:dyDescent="0.55000000000000004">
      <c r="A87" s="75"/>
      <c r="B87" s="74" t="s">
        <v>117</v>
      </c>
      <c r="C87" s="76"/>
      <c r="D87" s="76"/>
      <c r="E87" s="76"/>
      <c r="F87" s="76"/>
      <c r="G87" s="76"/>
      <c r="H87" s="76"/>
      <c r="I87" s="77"/>
      <c r="J87" s="77"/>
    </row>
    <row r="88" spans="1:10" ht="16.7" x14ac:dyDescent="0.55000000000000004">
      <c r="A88" s="71" t="s">
        <v>58</v>
      </c>
      <c r="B88" s="74" t="s">
        <v>118</v>
      </c>
      <c r="C88" s="76"/>
      <c r="D88" s="76"/>
      <c r="E88" s="76"/>
      <c r="F88" s="76"/>
      <c r="G88" s="76"/>
      <c r="H88" s="76"/>
      <c r="I88" s="77"/>
      <c r="J88" s="77"/>
    </row>
    <row r="89" spans="1:10" ht="16.7" x14ac:dyDescent="0.55000000000000004">
      <c r="A89" s="71" t="s">
        <v>61</v>
      </c>
      <c r="B89" s="74" t="s">
        <v>119</v>
      </c>
      <c r="C89" s="76"/>
      <c r="D89" s="76"/>
      <c r="E89" s="76"/>
      <c r="F89" s="76"/>
      <c r="G89" s="76"/>
      <c r="H89" s="76"/>
      <c r="I89" s="77"/>
      <c r="J89" s="77"/>
    </row>
    <row r="90" spans="1:10" ht="16.7" x14ac:dyDescent="0.55000000000000004">
      <c r="A90" s="71" t="s">
        <v>120</v>
      </c>
      <c r="B90" s="74" t="s">
        <v>121</v>
      </c>
      <c r="C90" s="76"/>
      <c r="D90" s="76"/>
      <c r="E90" s="76"/>
      <c r="F90" s="76"/>
      <c r="G90" s="76"/>
      <c r="H90" s="76"/>
      <c r="I90" s="77"/>
      <c r="J90" s="77"/>
    </row>
    <row r="91" spans="1:10" ht="16.7" x14ac:dyDescent="0.55000000000000004">
      <c r="A91" s="71" t="s">
        <v>70</v>
      </c>
      <c r="B91" s="74" t="s">
        <v>122</v>
      </c>
      <c r="C91" s="76"/>
      <c r="D91" s="76"/>
      <c r="E91" s="76"/>
      <c r="F91" s="76"/>
      <c r="G91" s="76"/>
      <c r="H91" s="76"/>
      <c r="I91" s="77"/>
      <c r="J91" s="77"/>
    </row>
    <row r="92" spans="1:10" ht="16.7" x14ac:dyDescent="0.55000000000000004">
      <c r="A92" s="71" t="s">
        <v>73</v>
      </c>
      <c r="B92" s="74" t="s">
        <v>123</v>
      </c>
      <c r="C92" s="76"/>
      <c r="D92" s="76"/>
      <c r="E92" s="76"/>
      <c r="F92" s="76"/>
      <c r="G92" s="76"/>
      <c r="H92" s="76"/>
      <c r="I92" s="77"/>
      <c r="J92" s="77"/>
    </row>
    <row r="93" spans="1:10" ht="16.7" x14ac:dyDescent="0.55000000000000004">
      <c r="A93" s="71" t="s">
        <v>84</v>
      </c>
      <c r="B93" s="74" t="s">
        <v>124</v>
      </c>
      <c r="D93" s="76"/>
      <c r="E93" s="76"/>
      <c r="F93" s="76"/>
      <c r="G93" s="76"/>
      <c r="H93" s="76"/>
      <c r="I93" s="77"/>
      <c r="J93" s="77"/>
    </row>
    <row r="94" spans="1:10" ht="16.7" x14ac:dyDescent="0.55000000000000004">
      <c r="A94" s="71" t="s">
        <v>88</v>
      </c>
      <c r="B94" s="74" t="s">
        <v>125</v>
      </c>
      <c r="C94" s="76"/>
      <c r="D94" s="76"/>
      <c r="E94" s="76"/>
      <c r="F94" s="76"/>
      <c r="G94" s="76"/>
      <c r="H94" s="76"/>
      <c r="I94" s="77"/>
      <c r="J94" s="77"/>
    </row>
    <row r="95" spans="1:10" ht="15.7" x14ac:dyDescent="0.55000000000000004">
      <c r="A95" s="18"/>
      <c r="B95" s="78"/>
      <c r="C95" s="77"/>
      <c r="D95" s="77"/>
      <c r="E95" s="77"/>
      <c r="F95" s="77"/>
      <c r="G95" s="77"/>
      <c r="H95" s="77"/>
      <c r="I95" s="77"/>
      <c r="J95" s="77"/>
    </row>
    <row r="96" spans="1:10" ht="16.7" x14ac:dyDescent="0.55000000000000004">
      <c r="A96" s="79" t="s">
        <v>126</v>
      </c>
      <c r="B96" s="79"/>
      <c r="C96" s="77"/>
      <c r="D96" s="80"/>
      <c r="E96" s="77"/>
      <c r="F96" s="77"/>
      <c r="G96" s="77"/>
      <c r="H96" s="77"/>
      <c r="I96" s="77"/>
      <c r="J96" s="77"/>
    </row>
    <row r="97" spans="1:10" ht="16.7" x14ac:dyDescent="0.55000000000000004">
      <c r="A97" s="86"/>
      <c r="B97" s="87"/>
      <c r="C97" s="77"/>
      <c r="D97" s="80"/>
      <c r="E97" s="77"/>
      <c r="F97" s="77"/>
      <c r="G97" s="77"/>
      <c r="H97" s="77"/>
      <c r="I97" s="77"/>
      <c r="J97" s="77"/>
    </row>
    <row r="98" spans="1:10" ht="16.7" x14ac:dyDescent="0.55000000000000004">
      <c r="A98" s="88">
        <v>44221</v>
      </c>
      <c r="B98" s="88"/>
      <c r="C98" s="77"/>
      <c r="D98" s="68"/>
      <c r="E98" s="77"/>
      <c r="F98" s="77"/>
      <c r="G98" s="77"/>
      <c r="H98" s="77"/>
      <c r="I98" s="77"/>
      <c r="J98" s="77"/>
    </row>
    <row r="99" spans="1:10" ht="16.7" x14ac:dyDescent="0.55000000000000004">
      <c r="A99" s="74" t="s">
        <v>127</v>
      </c>
      <c r="B99" s="74"/>
      <c r="C99" s="77"/>
      <c r="D99" s="81"/>
      <c r="E99" s="77"/>
      <c r="F99" s="77"/>
      <c r="G99" s="77"/>
      <c r="H99" s="77"/>
      <c r="I99" s="77"/>
      <c r="J99" s="77"/>
    </row>
    <row r="100" spans="1:10" ht="16.7" x14ac:dyDescent="0.55000000000000004">
      <c r="A100" s="74" t="s">
        <v>128</v>
      </c>
      <c r="B100" s="74"/>
      <c r="C100" s="77"/>
      <c r="D100" s="81"/>
      <c r="E100" s="77"/>
      <c r="F100" s="77"/>
      <c r="G100" s="77"/>
      <c r="H100" s="77"/>
      <c r="I100" s="77"/>
      <c r="J100" s="77"/>
    </row>
  </sheetData>
  <mergeCells count="5">
    <mergeCell ref="D1:E1"/>
    <mergeCell ref="F1:G1"/>
    <mergeCell ref="H1:I1"/>
    <mergeCell ref="A97:B97"/>
    <mergeCell ref="A98:B98"/>
  </mergeCells>
  <pageMargins left="0.7" right="0.7" top="0.75" bottom="0.75" header="0.3" footer="0.3"/>
  <pageSetup paperSize="9" scale="67" fitToHeight="0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Mellin</dc:creator>
  <cp:lastModifiedBy>Elisabeth</cp:lastModifiedBy>
  <dcterms:created xsi:type="dcterms:W3CDTF">2021-01-25T12:09:32Z</dcterms:created>
  <dcterms:modified xsi:type="dcterms:W3CDTF">2021-02-02T08:20:29Z</dcterms:modified>
</cp:coreProperties>
</file>